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00137\Desktop\"/>
    </mc:Choice>
  </mc:AlternateContent>
  <bookViews>
    <workbookView xWindow="0" yWindow="0" windowWidth="16390" windowHeight="6940" tabRatio="771" firstSheet="1" activeTab="1"/>
  </bookViews>
  <sheets>
    <sheet name="Matriz PVP" sheetId="1" state="hidden" r:id="rId1"/>
    <sheet name="Desde Noviembre 2018" sheetId="5" r:id="rId2"/>
    <sheet name="Financiero" sheetId="3" state="hidden" r:id="rId3"/>
  </sheets>
  <definedNames>
    <definedName name="TCONSU" localSheetId="1">#REF!</definedName>
    <definedName name="TCONSU" localSheetId="2">#REF!</definedName>
    <definedName name="TCONS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C10" i="5"/>
  <c r="E7" i="5"/>
  <c r="E9" i="5" s="1"/>
  <c r="C7" i="5"/>
  <c r="C9" i="5" s="1"/>
  <c r="E5" i="5"/>
  <c r="E8" i="5" s="1"/>
  <c r="C4" i="5"/>
  <c r="C6" i="5" s="1"/>
  <c r="C11" i="5" l="1"/>
  <c r="M16" i="5"/>
  <c r="M27" i="5" s="1"/>
  <c r="L27" i="5"/>
  <c r="L19" i="5"/>
  <c r="L20" i="5" s="1"/>
  <c r="M24" i="5" l="1"/>
  <c r="M25" i="5"/>
  <c r="M22" i="5"/>
  <c r="M23" i="5"/>
  <c r="M26" i="5"/>
  <c r="K10" i="5"/>
  <c r="K9" i="5"/>
  <c r="K8" i="5"/>
  <c r="L10" i="5"/>
  <c r="M28" i="5" l="1"/>
  <c r="C12" i="5" s="1"/>
  <c r="E15" i="5"/>
  <c r="F15" i="5" s="1"/>
  <c r="M8" i="5"/>
  <c r="M9" i="5"/>
  <c r="L5" i="5"/>
  <c r="L6" i="5" s="1"/>
  <c r="M10" i="5"/>
  <c r="M11" i="5" l="1"/>
  <c r="E12" i="5" s="1"/>
  <c r="E4" i="5"/>
  <c r="E6" i="5" s="1"/>
  <c r="E11" i="5" s="1"/>
  <c r="G11" i="3" l="1"/>
  <c r="E11" i="3"/>
  <c r="G6" i="3"/>
  <c r="E6" i="3"/>
  <c r="E15" i="1" l="1"/>
  <c r="F15" i="1" s="1"/>
  <c r="E11" i="1"/>
  <c r="C11" i="1"/>
  <c r="E10" i="1"/>
  <c r="C10" i="1"/>
  <c r="E8" i="1"/>
  <c r="C8" i="1"/>
  <c r="E5" i="1"/>
  <c r="E9" i="1" s="1"/>
  <c r="C4" i="1"/>
  <c r="E4" i="1" s="1"/>
  <c r="C6" i="1" l="1"/>
  <c r="C12" i="1" s="1"/>
  <c r="B12" i="1" s="1"/>
  <c r="E6" i="1"/>
  <c r="E12" i="1" s="1"/>
  <c r="F12" i="1" s="1"/>
  <c r="E13" i="1" l="1"/>
  <c r="E14" i="1"/>
  <c r="F14" i="1" s="1"/>
  <c r="C13" i="5"/>
  <c r="E13" i="5"/>
  <c r="F13" i="5" s="1"/>
  <c r="B13" i="5" l="1"/>
  <c r="E16" i="5"/>
  <c r="F16" i="5" s="1"/>
</calcChain>
</file>

<file path=xl/sharedStrings.xml><?xml version="1.0" encoding="utf-8"?>
<sst xmlns="http://schemas.openxmlformats.org/spreadsheetml/2006/main" count="96" uniqueCount="74">
  <si>
    <t>%</t>
  </si>
  <si>
    <t>KAIROS</t>
  </si>
  <si>
    <t>CONCEPTOS</t>
  </si>
  <si>
    <t>PAMI</t>
  </si>
  <si>
    <t xml:space="preserve">PVP  </t>
  </si>
  <si>
    <t>Costo Reposicion</t>
  </si>
  <si>
    <t>NC Recupero Costo Drogueria</t>
  </si>
  <si>
    <t>Margen</t>
  </si>
  <si>
    <t>Bonificacion</t>
  </si>
  <si>
    <t>Intereses NC Recupero CD</t>
  </si>
  <si>
    <t>Ingresos Brutos</t>
  </si>
  <si>
    <t>Administrativos Colegio</t>
  </si>
  <si>
    <t>Neto</t>
  </si>
  <si>
    <t>Diferencia Rentabilidad</t>
  </si>
  <si>
    <t>Diferencia en pesos y en porcentaje de rentabilidad</t>
  </si>
  <si>
    <t>Diferencia en PVP</t>
  </si>
  <si>
    <t>Notas</t>
  </si>
  <si>
    <t>1.- Por seguridad, se han bloqueado todas las celdas excepto las pintadas de negro</t>
  </si>
  <si>
    <t xml:space="preserve">2.- En bonificaciones, poner el % que tenian vigente antes de abril de 2018 </t>
  </si>
  <si>
    <t>3.- Intereses NC Recupero, lleva una tasa anual y genera un costo por los dias transcurridos entre el cierre de la quincena y el ingreso de la NC</t>
  </si>
  <si>
    <t>4.- Ingresos Brutos: corresponde señalar la tasa con la que estan gravados en su jurisdiccion</t>
  </si>
  <si>
    <t>5.- Administrativos Colegio: porcentaje vigente de este costo en su entidad</t>
  </si>
  <si>
    <t>Cobros de receta PAMI</t>
  </si>
  <si>
    <t>Dias</t>
  </si>
  <si>
    <t>Conceptos</t>
  </si>
  <si>
    <t>En el calce</t>
  </si>
  <si>
    <t>Sin calce</t>
  </si>
  <si>
    <t>Afiliado</t>
  </si>
  <si>
    <t>Anticipos Ambulatorio y 337</t>
  </si>
  <si>
    <t>Cobro del 70% de la diferencia entre precio Kairos y precio PAMI</t>
  </si>
  <si>
    <t>Anticipo Insulinas</t>
  </si>
  <si>
    <t>Ambulatorio, Insul y Tiras</t>
  </si>
  <si>
    <t>Saldo Ambulatorio y 337</t>
  </si>
  <si>
    <t>Efectivo</t>
  </si>
  <si>
    <t>Saldo Insulinas y Tiras</t>
  </si>
  <si>
    <t>Bonificacion promedio pais</t>
  </si>
  <si>
    <t>Deuda promedio</t>
  </si>
  <si>
    <t>1,5 Quincenas</t>
  </si>
  <si>
    <t>2 Quincenas</t>
  </si>
  <si>
    <t>1.- Todos los plazos señalados se toman desde el cierre de cada quincena</t>
  </si>
  <si>
    <t>2.- El importe a cargo del afiliado se supone percibido en el momento de la dispensa</t>
  </si>
  <si>
    <t>3.- En general, las Farmacias compran a 15 dias de plazo</t>
  </si>
  <si>
    <t>4.- Las farmacias claramente financian la operatoria de este convenio</t>
  </si>
  <si>
    <t>Intereses</t>
  </si>
  <si>
    <t>Subtotal</t>
  </si>
  <si>
    <t>Costo Financiero</t>
  </si>
  <si>
    <t>NETO</t>
  </si>
  <si>
    <t>Gastos Administrativos Colegio</t>
  </si>
  <si>
    <t>RESULTADO ECONOMICO</t>
  </si>
  <si>
    <t>Costo Financiero del ciclo</t>
  </si>
  <si>
    <t>Total PVP receta</t>
  </si>
  <si>
    <t>Pagos parciales</t>
  </si>
  <si>
    <t>valores</t>
  </si>
  <si>
    <t>Bonificacion promedio FEFARA</t>
  </si>
  <si>
    <t>Anticipo en NC y Efectivo (70% de 65)</t>
  </si>
  <si>
    <t>Efectivo (16% de 65)</t>
  </si>
  <si>
    <t>Saldo en Efectivo (14% sobre 65)</t>
  </si>
  <si>
    <t>Esta matriz es utilizable para el nuevo convenio, en vigencia desde 01-11-2018</t>
  </si>
  <si>
    <t>Nota: los plazos estan contados desde fecha de presentacion en PAMI</t>
  </si>
  <si>
    <t>A cargo de PAMI</t>
  </si>
  <si>
    <t>A cargo del Administrador de Convenio</t>
  </si>
  <si>
    <t>NAF y APF Anticipos (Amb - R337 - Insulinas)</t>
  </si>
  <si>
    <t>APF Anticipo Insulinas</t>
  </si>
  <si>
    <t>NRF Ambulatorio, Insulinas y Tiras</t>
  </si>
  <si>
    <t>APF Definitivas Ambulatorio y Resol 337</t>
  </si>
  <si>
    <t>Efectivo Ambulatorio y Resolucion</t>
  </si>
  <si>
    <t>APF Insulinas y Tiras (saldos)</t>
  </si>
  <si>
    <t>FINANCIERO - NUEVO CONVENIO</t>
  </si>
  <si>
    <t>FINANCIERO - CONVENIO ANTERIOR</t>
  </si>
  <si>
    <t>Imp. Ingresos Brutos y Municipales</t>
  </si>
  <si>
    <t>CCD -  Recupero Costo Drogueria</t>
  </si>
  <si>
    <t>Costo Financiero CCD</t>
  </si>
  <si>
    <t>Diferencia inicial (PVP)</t>
  </si>
  <si>
    <t>Diferencia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</si>
</sst>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.00;[Red]&quot;$&quot;\ \-#,##0.00"/>
    <numFmt numFmtId="165" formatCode="#,##0.00_ ;[Red]\-#,##0.00\ "/>
    <numFmt numFmtId="166" formatCode="0.0%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FDE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10" fontId="4" fillId="2" borderId="4" xfId="0" applyNumberFormat="1" applyFont="1" applyFill="1" applyBorder="1" applyAlignment="1" applyProtection="1">
      <alignment horizontal="center"/>
      <protection hidden="1"/>
    </xf>
    <xf numFmtId="164" fontId="2" fillId="4" borderId="5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hidden="1"/>
    </xf>
    <xf numFmtId="164" fontId="2" fillId="4" borderId="6" xfId="0" applyNumberFormat="1" applyFont="1" applyFill="1" applyBorder="1" applyProtection="1">
      <protection locked="0"/>
    </xf>
    <xf numFmtId="10" fontId="0" fillId="2" borderId="7" xfId="0" applyNumberFormat="1" applyFill="1" applyBorder="1" applyAlignment="1" applyProtection="1">
      <alignment horizontal="center"/>
      <protection hidden="1"/>
    </xf>
    <xf numFmtId="9" fontId="0" fillId="2" borderId="4" xfId="0" applyNumberFormat="1" applyFill="1" applyBorder="1" applyAlignment="1" applyProtection="1">
      <alignment horizontal="center"/>
      <protection hidden="1"/>
    </xf>
    <xf numFmtId="164" fontId="0" fillId="2" borderId="5" xfId="0" applyNumberFormat="1" applyFill="1" applyBorder="1" applyProtection="1">
      <protection hidden="1"/>
    </xf>
    <xf numFmtId="164" fontId="0" fillId="2" borderId="6" xfId="0" applyNumberFormat="1" applyFill="1" applyBorder="1" applyProtection="1">
      <protection hidden="1"/>
    </xf>
    <xf numFmtId="165" fontId="0" fillId="2" borderId="8" xfId="0" applyNumberForma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164" fontId="1" fillId="2" borderId="5" xfId="0" applyNumberFormat="1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164" fontId="1" fillId="2" borderId="6" xfId="0" applyNumberFormat="1" applyFont="1" applyFill="1" applyBorder="1" applyProtection="1">
      <protection hidden="1"/>
    </xf>
    <xf numFmtId="166" fontId="5" fillId="4" borderId="4" xfId="0" applyNumberFormat="1" applyFont="1" applyFill="1" applyBorder="1" applyAlignment="1" applyProtection="1">
      <alignment horizontal="center"/>
      <protection locked="0"/>
    </xf>
    <xf numFmtId="10" fontId="0" fillId="2" borderId="8" xfId="0" applyNumberFormat="1" applyFill="1" applyBorder="1" applyAlignment="1" applyProtection="1">
      <alignment horizontal="center"/>
      <protection hidden="1"/>
    </xf>
    <xf numFmtId="166" fontId="6" fillId="2" borderId="4" xfId="0" applyNumberFormat="1" applyFont="1" applyFill="1" applyBorder="1" applyAlignment="1" applyProtection="1">
      <alignment horizontal="center"/>
      <protection hidden="1"/>
    </xf>
    <xf numFmtId="10" fontId="5" fillId="4" borderId="8" xfId="0" applyNumberFormat="1" applyFont="1" applyFill="1" applyBorder="1" applyAlignment="1" applyProtection="1">
      <alignment horizontal="center"/>
      <protection locked="0"/>
    </xf>
    <xf numFmtId="10" fontId="7" fillId="2" borderId="9" xfId="0" applyNumberFormat="1" applyFont="1" applyFill="1" applyBorder="1" applyAlignment="1" applyProtection="1">
      <alignment horizontal="center" vertical="center"/>
      <protection hidden="1"/>
    </xf>
    <xf numFmtId="164" fontId="1" fillId="2" borderId="10" xfId="0" applyNumberFormat="1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10" fontId="7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164" fontId="1" fillId="0" borderId="14" xfId="0" applyNumberFormat="1" applyFont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164" fontId="3" fillId="3" borderId="10" xfId="0" applyNumberFormat="1" applyFont="1" applyFill="1" applyBorder="1" applyAlignment="1" applyProtection="1">
      <alignment vertical="center"/>
      <protection hidden="1"/>
    </xf>
    <xf numFmtId="10" fontId="8" fillId="3" borderId="11" xfId="0" applyNumberFormat="1" applyFont="1" applyFill="1" applyBorder="1" applyAlignment="1" applyProtection="1">
      <alignment horizontal="center" vertical="center"/>
      <protection hidden="1"/>
    </xf>
    <xf numFmtId="164" fontId="1" fillId="2" borderId="19" xfId="0" applyNumberFormat="1" applyFont="1" applyFill="1" applyBorder="1" applyAlignment="1" applyProtection="1">
      <alignment vertical="center"/>
      <protection hidden="1"/>
    </xf>
    <xf numFmtId="10" fontId="8" fillId="2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left"/>
      <protection hidden="1"/>
    </xf>
    <xf numFmtId="0" fontId="1" fillId="0" borderId="12" xfId="0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27" xfId="0" applyBorder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2" fillId="3" borderId="33" xfId="0" applyFont="1" applyFill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left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2" borderId="39" xfId="0" applyFont="1" applyFill="1" applyBorder="1" applyAlignment="1" applyProtection="1">
      <alignment horizontal="center"/>
      <protection hidden="1"/>
    </xf>
    <xf numFmtId="0" fontId="15" fillId="2" borderId="5" xfId="0" applyFont="1" applyFill="1" applyBorder="1" applyAlignment="1" applyProtection="1">
      <alignment horizontal="left"/>
      <protection hidden="1"/>
    </xf>
    <xf numFmtId="0" fontId="15" fillId="2" borderId="5" xfId="0" applyFont="1" applyFill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hidden="1"/>
    </xf>
    <xf numFmtId="0" fontId="12" fillId="8" borderId="1" xfId="0" applyFont="1" applyFill="1" applyBorder="1" applyAlignment="1" applyProtection="1">
      <alignment horizontal="center" vertical="center"/>
      <protection hidden="1"/>
    </xf>
    <xf numFmtId="0" fontId="12" fillId="8" borderId="2" xfId="0" applyFont="1" applyFill="1" applyBorder="1" applyAlignment="1" applyProtection="1">
      <alignment horizontal="center" vertical="center"/>
      <protection hidden="1"/>
    </xf>
    <xf numFmtId="0" fontId="12" fillId="8" borderId="3" xfId="0" applyFont="1" applyFill="1" applyBorder="1" applyAlignment="1" applyProtection="1">
      <alignment horizontal="center" vertical="center"/>
      <protection hidden="1"/>
    </xf>
    <xf numFmtId="10" fontId="17" fillId="2" borderId="30" xfId="0" applyNumberFormat="1" applyFont="1" applyFill="1" applyBorder="1" applyAlignment="1" applyProtection="1">
      <alignment horizontal="center"/>
      <protection hidden="1"/>
    </xf>
    <xf numFmtId="164" fontId="18" fillId="4" borderId="24" xfId="0" applyNumberFormat="1" applyFont="1" applyFill="1" applyBorder="1" applyProtection="1">
      <protection locked="0"/>
    </xf>
    <xf numFmtId="164" fontId="18" fillId="4" borderId="6" xfId="0" applyNumberFormat="1" applyFont="1" applyFill="1" applyBorder="1" applyProtection="1">
      <protection locked="0"/>
    </xf>
    <xf numFmtId="10" fontId="16" fillId="2" borderId="7" xfId="0" applyNumberFormat="1" applyFont="1" applyFill="1" applyBorder="1" applyAlignment="1" applyProtection="1">
      <alignment horizontal="center"/>
      <protection hidden="1"/>
    </xf>
    <xf numFmtId="9" fontId="19" fillId="4" borderId="39" xfId="0" applyNumberFormat="1" applyFont="1" applyFill="1" applyBorder="1" applyAlignment="1" applyProtection="1">
      <alignment horizontal="center"/>
      <protection locked="0"/>
    </xf>
    <xf numFmtId="164" fontId="15" fillId="2" borderId="24" xfId="0" applyNumberFormat="1" applyFont="1" applyFill="1" applyBorder="1" applyProtection="1">
      <protection hidden="1"/>
    </xf>
    <xf numFmtId="164" fontId="15" fillId="2" borderId="6" xfId="0" applyNumberFormat="1" applyFont="1" applyFill="1" applyBorder="1" applyProtection="1">
      <protection hidden="1"/>
    </xf>
    <xf numFmtId="165" fontId="16" fillId="2" borderId="8" xfId="0" applyNumberFormat="1" applyFont="1" applyFill="1" applyBorder="1" applyAlignment="1" applyProtection="1">
      <alignment horizontal="center"/>
      <protection hidden="1"/>
    </xf>
    <xf numFmtId="0" fontId="16" fillId="2" borderId="39" xfId="0" applyFont="1" applyFill="1" applyBorder="1" applyAlignment="1" applyProtection="1">
      <alignment horizontal="center"/>
      <protection hidden="1"/>
    </xf>
    <xf numFmtId="164" fontId="13" fillId="2" borderId="24" xfId="0" applyNumberFormat="1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164" fontId="13" fillId="2" borderId="6" xfId="0" applyNumberFormat="1" applyFont="1" applyFill="1" applyBorder="1" applyProtection="1">
      <protection hidden="1"/>
    </xf>
    <xf numFmtId="166" fontId="19" fillId="4" borderId="39" xfId="0" applyNumberFormat="1" applyFont="1" applyFill="1" applyBorder="1" applyAlignment="1" applyProtection="1">
      <alignment horizontal="center"/>
      <protection locked="0"/>
    </xf>
    <xf numFmtId="10" fontId="16" fillId="2" borderId="8" xfId="0" applyNumberFormat="1" applyFont="1" applyFill="1" applyBorder="1" applyAlignment="1" applyProtection="1">
      <alignment horizontal="center"/>
      <protection hidden="1"/>
    </xf>
    <xf numFmtId="166" fontId="19" fillId="2" borderId="39" xfId="0" applyNumberFormat="1" applyFont="1" applyFill="1" applyBorder="1" applyAlignment="1" applyProtection="1">
      <alignment horizontal="center"/>
      <protection hidden="1"/>
    </xf>
    <xf numFmtId="166" fontId="17" fillId="2" borderId="39" xfId="0" applyNumberFormat="1" applyFont="1" applyFill="1" applyBorder="1" applyAlignment="1" applyProtection="1">
      <alignment horizontal="center"/>
      <protection hidden="1"/>
    </xf>
    <xf numFmtId="10" fontId="19" fillId="4" borderId="8" xfId="0" applyNumberFormat="1" applyFont="1" applyFill="1" applyBorder="1" applyAlignment="1" applyProtection="1">
      <alignment horizontal="center"/>
      <protection locked="0"/>
    </xf>
    <xf numFmtId="10" fontId="16" fillId="2" borderId="39" xfId="0" applyNumberFormat="1" applyFont="1" applyFill="1" applyBorder="1" applyAlignment="1" applyProtection="1">
      <alignment horizontal="center" vertical="center"/>
      <protection hidden="1"/>
    </xf>
    <xf numFmtId="164" fontId="13" fillId="2" borderId="23" xfId="0" applyNumberFormat="1" applyFont="1" applyFill="1" applyBorder="1" applyAlignment="1" applyProtection="1">
      <alignment vertical="center"/>
      <protection hidden="1"/>
    </xf>
    <xf numFmtId="0" fontId="13" fillId="2" borderId="10" xfId="0" applyFont="1" applyFill="1" applyBorder="1" applyAlignment="1" applyProtection="1">
      <alignment horizontal="center" vertical="center"/>
      <protection hidden="1"/>
    </xf>
    <xf numFmtId="164" fontId="13" fillId="2" borderId="21" xfId="0" applyNumberFormat="1" applyFont="1" applyFill="1" applyBorder="1" applyAlignment="1" applyProtection="1">
      <alignment vertical="center"/>
      <protection hidden="1"/>
    </xf>
    <xf numFmtId="10" fontId="16" fillId="2" borderId="8" xfId="0" applyNumberFormat="1" applyFont="1" applyFill="1" applyBorder="1" applyAlignment="1" applyProtection="1">
      <alignment horizontal="center" vertical="center"/>
      <protection hidden="1"/>
    </xf>
    <xf numFmtId="10" fontId="16" fillId="2" borderId="43" xfId="0" applyNumberFormat="1" applyFont="1" applyFill="1" applyBorder="1" applyAlignment="1" applyProtection="1">
      <alignment horizontal="center" vertical="center"/>
      <protection hidden="1"/>
    </xf>
    <xf numFmtId="164" fontId="15" fillId="0" borderId="18" xfId="0" applyNumberFormat="1" applyFont="1" applyBorder="1" applyAlignment="1" applyProtection="1">
      <alignment horizontal="right"/>
      <protection hidden="1"/>
    </xf>
    <xf numFmtId="165" fontId="15" fillId="0" borderId="19" xfId="0" applyNumberFormat="1" applyFont="1" applyBorder="1" applyAlignment="1" applyProtection="1">
      <alignment horizontal="center" vertical="center"/>
      <protection hidden="1"/>
    </xf>
    <xf numFmtId="164" fontId="15" fillId="2" borderId="46" xfId="0" applyNumberFormat="1" applyFont="1" applyFill="1" applyBorder="1" applyAlignment="1" applyProtection="1">
      <alignment horizontal="right"/>
      <protection hidden="1"/>
    </xf>
    <xf numFmtId="10" fontId="16" fillId="2" borderId="45" xfId="0" applyNumberFormat="1" applyFont="1" applyFill="1" applyBorder="1" applyAlignment="1" applyProtection="1">
      <alignment horizontal="center" vertical="center"/>
      <protection hidden="1"/>
    </xf>
    <xf numFmtId="10" fontId="20" fillId="8" borderId="43" xfId="0" applyNumberFormat="1" applyFont="1" applyFill="1" applyBorder="1" applyAlignment="1" applyProtection="1">
      <alignment horizontal="center" vertical="center"/>
      <protection hidden="1"/>
    </xf>
    <xf numFmtId="164" fontId="13" fillId="8" borderId="32" xfId="0" applyNumberFormat="1" applyFont="1" applyFill="1" applyBorder="1" applyAlignment="1" applyProtection="1">
      <alignment horizontal="right" vertical="center"/>
      <protection hidden="1"/>
    </xf>
    <xf numFmtId="165" fontId="13" fillId="8" borderId="44" xfId="0" applyNumberFormat="1" applyFont="1" applyFill="1" applyBorder="1" applyAlignment="1" applyProtection="1">
      <alignment horizontal="center" vertical="center"/>
      <protection hidden="1"/>
    </xf>
    <xf numFmtId="10" fontId="20" fillId="8" borderId="45" xfId="0" applyNumberFormat="1" applyFont="1" applyFill="1" applyBorder="1" applyAlignment="1" applyProtection="1">
      <alignment horizontal="center" vertical="center"/>
      <protection hidden="1"/>
    </xf>
    <xf numFmtId="10" fontId="21" fillId="2" borderId="0" xfId="0" applyNumberFormat="1" applyFont="1" applyFill="1" applyBorder="1" applyAlignment="1" applyProtection="1">
      <alignment horizontal="center" vertical="center"/>
      <protection hidden="1"/>
    </xf>
    <xf numFmtId="164" fontId="13" fillId="8" borderId="2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2" borderId="14" xfId="0" applyFont="1" applyFill="1" applyBorder="1" applyAlignment="1" applyProtection="1">
      <alignment vertical="center"/>
      <protection hidden="1"/>
    </xf>
    <xf numFmtId="0" fontId="22" fillId="2" borderId="13" xfId="0" applyFont="1" applyFill="1" applyBorder="1" applyAlignment="1" applyProtection="1">
      <alignment horizontal="center" vertical="center"/>
      <protection hidden="1"/>
    </xf>
    <xf numFmtId="9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2" borderId="6" xfId="0" applyFont="1" applyFill="1" applyBorder="1" applyAlignment="1" applyProtection="1">
      <alignment horizontal="center"/>
      <protection hidden="1"/>
    </xf>
    <xf numFmtId="165" fontId="15" fillId="0" borderId="8" xfId="0" applyNumberFormat="1" applyFont="1" applyBorder="1" applyProtection="1">
      <protection hidden="1"/>
    </xf>
    <xf numFmtId="0" fontId="15" fillId="0" borderId="41" xfId="0" applyFont="1" applyBorder="1" applyProtection="1">
      <protection hidden="1"/>
    </xf>
    <xf numFmtId="0" fontId="15" fillId="0" borderId="0" xfId="0" applyFont="1" applyBorder="1" applyProtection="1">
      <protection hidden="1"/>
    </xf>
    <xf numFmtId="165" fontId="15" fillId="0" borderId="8" xfId="0" applyNumberFormat="1" applyFont="1" applyBorder="1" applyAlignment="1" applyProtection="1">
      <alignment horizontal="right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164" fontId="12" fillId="8" borderId="46" xfId="0" applyNumberFormat="1" applyFont="1" applyFill="1" applyBorder="1" applyAlignment="1" applyProtection="1">
      <alignment vertical="center"/>
      <protection hidden="1"/>
    </xf>
    <xf numFmtId="166" fontId="23" fillId="8" borderId="20" xfId="0" applyNumberFormat="1" applyFont="1" applyFill="1" applyBorder="1" applyAlignment="1" applyProtection="1">
      <alignment horizontal="center" vertical="center"/>
      <protection hidden="1"/>
    </xf>
    <xf numFmtId="10" fontId="23" fillId="8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167" fontId="15" fillId="0" borderId="5" xfId="0" applyNumberFormat="1" applyFont="1" applyBorder="1" applyAlignment="1" applyProtection="1">
      <alignment horizontal="center"/>
      <protection hidden="1"/>
    </xf>
    <xf numFmtId="167" fontId="15" fillId="2" borderId="5" xfId="0" applyNumberFormat="1" applyFont="1" applyFill="1" applyBorder="1" applyAlignment="1" applyProtection="1">
      <alignment horizontal="center"/>
      <protection hidden="1"/>
    </xf>
    <xf numFmtId="165" fontId="12" fillId="3" borderId="20" xfId="0" applyNumberFormat="1" applyFont="1" applyFill="1" applyBorder="1" applyAlignment="1" applyProtection="1">
      <alignment vertical="center"/>
      <protection hidden="1"/>
    </xf>
    <xf numFmtId="9" fontId="14" fillId="2" borderId="7" xfId="0" applyNumberFormat="1" applyFont="1" applyFill="1" applyBorder="1" applyAlignment="1" applyProtection="1">
      <alignment horizontal="left" vertical="center"/>
      <protection hidden="1"/>
    </xf>
    <xf numFmtId="0" fontId="15" fillId="0" borderId="23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5" fillId="2" borderId="40" xfId="0" applyFont="1" applyFill="1" applyBorder="1" applyAlignment="1" applyProtection="1">
      <alignment horizontal="left" vertical="center"/>
      <protection hidden="1"/>
    </xf>
    <xf numFmtId="0" fontId="15" fillId="2" borderId="26" xfId="0" applyFont="1" applyFill="1" applyBorder="1" applyAlignment="1" applyProtection="1">
      <alignment horizontal="left" vertical="center"/>
      <protection hidden="1"/>
    </xf>
    <xf numFmtId="0" fontId="15" fillId="0" borderId="4" xfId="0" applyFont="1" applyBorder="1" applyAlignment="1" applyProtection="1">
      <alignment horizontal="left"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5" fillId="0" borderId="47" xfId="0" applyFont="1" applyBorder="1" applyAlignment="1" applyProtection="1">
      <alignment horizontal="left"/>
      <protection hidden="1"/>
    </xf>
    <xf numFmtId="0" fontId="15" fillId="0" borderId="29" xfId="0" applyFont="1" applyBorder="1" applyAlignment="1" applyProtection="1">
      <alignment horizontal="left"/>
      <protection hidden="1"/>
    </xf>
    <xf numFmtId="9" fontId="14" fillId="2" borderId="7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Border="1" applyProtection="1">
      <protection hidden="1"/>
    </xf>
    <xf numFmtId="165" fontId="15" fillId="0" borderId="51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9" fontId="14" fillId="1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165" fontId="1" fillId="0" borderId="12" xfId="0" applyNumberFormat="1" applyFont="1" applyBorder="1" applyAlignment="1" applyProtection="1">
      <alignment horizontal="center" vertical="center"/>
      <protection hidden="1"/>
    </xf>
    <xf numFmtId="165" fontId="1" fillId="0" borderId="13" xfId="0" applyNumberFormat="1" applyFont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4" fillId="9" borderId="34" xfId="0" applyFont="1" applyFill="1" applyBorder="1" applyAlignment="1" applyProtection="1">
      <alignment horizontal="center" vertical="center"/>
      <protection hidden="1"/>
    </xf>
    <xf numFmtId="0" fontId="14" fillId="9" borderId="35" xfId="0" applyFont="1" applyFill="1" applyBorder="1" applyAlignment="1" applyProtection="1">
      <alignment horizontal="center" vertical="center"/>
      <protection hidden="1"/>
    </xf>
    <xf numFmtId="0" fontId="14" fillId="9" borderId="36" xfId="0" applyFont="1" applyFill="1" applyBorder="1" applyAlignment="1" applyProtection="1">
      <alignment horizontal="center" vertical="center"/>
      <protection hidden="1"/>
    </xf>
    <xf numFmtId="0" fontId="13" fillId="8" borderId="37" xfId="0" applyFont="1" applyFill="1" applyBorder="1" applyAlignment="1" applyProtection="1">
      <alignment horizontal="center" vertical="center"/>
      <protection hidden="1"/>
    </xf>
    <xf numFmtId="0" fontId="13" fillId="8" borderId="38" xfId="0" applyFont="1" applyFill="1" applyBorder="1" applyAlignment="1" applyProtection="1">
      <alignment horizontal="center" vertical="center"/>
      <protection hidden="1"/>
    </xf>
    <xf numFmtId="0" fontId="13" fillId="8" borderId="42" xfId="0" applyFont="1" applyFill="1" applyBorder="1" applyAlignment="1" applyProtection="1">
      <alignment horizontal="center" vertical="center"/>
      <protection hidden="1"/>
    </xf>
    <xf numFmtId="0" fontId="12" fillId="8" borderId="31" xfId="0" applyFont="1" applyFill="1" applyBorder="1" applyAlignment="1" applyProtection="1">
      <alignment horizontal="center" vertical="center"/>
      <protection hidden="1"/>
    </xf>
    <xf numFmtId="0" fontId="12" fillId="8" borderId="19" xfId="0" applyFont="1" applyFill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4" fillId="10" borderId="41" xfId="0" applyFont="1" applyFill="1" applyBorder="1" applyAlignment="1" applyProtection="1">
      <alignment horizontal="center" vertical="center"/>
      <protection hidden="1"/>
    </xf>
    <xf numFmtId="0" fontId="14" fillId="10" borderId="23" xfId="0" applyFont="1" applyFill="1" applyBorder="1" applyAlignment="1" applyProtection="1">
      <alignment horizontal="center" vertical="center"/>
      <protection hidden="1"/>
    </xf>
    <xf numFmtId="0" fontId="14" fillId="10" borderId="21" xfId="0" applyFont="1" applyFill="1" applyBorder="1" applyAlignment="1" applyProtection="1">
      <alignment horizontal="center" vertical="center"/>
      <protection hidden="1"/>
    </xf>
    <xf numFmtId="0" fontId="14" fillId="4" borderId="48" xfId="0" applyFont="1" applyFill="1" applyBorder="1" applyAlignment="1" applyProtection="1">
      <alignment horizontal="center" vertical="center"/>
      <protection hidden="1"/>
    </xf>
    <xf numFmtId="0" fontId="14" fillId="4" borderId="49" xfId="0" applyFont="1" applyFill="1" applyBorder="1" applyAlignment="1" applyProtection="1">
      <alignment horizontal="center" vertical="center"/>
      <protection hidden="1"/>
    </xf>
    <xf numFmtId="0" fontId="14" fillId="4" borderId="50" xfId="0" applyFont="1" applyFill="1" applyBorder="1" applyAlignment="1" applyProtection="1">
      <alignment horizontal="center" vertical="center"/>
      <protection hidden="1"/>
    </xf>
    <xf numFmtId="0" fontId="14" fillId="4" borderId="47" xfId="0" applyFont="1" applyFill="1" applyBorder="1" applyAlignment="1" applyProtection="1">
      <alignment horizontal="center" vertical="center"/>
      <protection hidden="1"/>
    </xf>
    <xf numFmtId="0" fontId="14" fillId="4" borderId="28" xfId="0" applyFont="1" applyFill="1" applyBorder="1" applyAlignment="1" applyProtection="1">
      <alignment horizontal="center" vertical="center"/>
      <protection hidden="1"/>
    </xf>
    <xf numFmtId="0" fontId="14" fillId="4" borderId="52" xfId="0" applyFont="1" applyFill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left"/>
      <protection hidden="1"/>
    </xf>
    <xf numFmtId="0" fontId="16" fillId="0" borderId="35" xfId="0" applyFont="1" applyBorder="1" applyAlignment="1" applyProtection="1">
      <alignment horizontal="left"/>
      <protection hidden="1"/>
    </xf>
    <xf numFmtId="0" fontId="16" fillId="0" borderId="36" xfId="0" applyFont="1" applyBorder="1" applyAlignment="1" applyProtection="1">
      <alignment horizontal="left"/>
      <protection hidden="1"/>
    </xf>
    <xf numFmtId="0" fontId="12" fillId="6" borderId="37" xfId="0" applyFont="1" applyFill="1" applyBorder="1" applyAlignment="1" applyProtection="1">
      <alignment horizontal="center" vertical="center"/>
      <protection hidden="1"/>
    </xf>
    <xf numFmtId="0" fontId="12" fillId="6" borderId="38" xfId="0" applyFont="1" applyFill="1" applyBorder="1" applyAlignment="1" applyProtection="1">
      <alignment horizontal="center" vertical="center"/>
      <protection hidden="1"/>
    </xf>
    <xf numFmtId="0" fontId="12" fillId="5" borderId="14" xfId="0" applyFont="1" applyFill="1" applyBorder="1" applyAlignment="1" applyProtection="1">
      <alignment horizontal="center" vertical="center"/>
      <protection hidden="1"/>
    </xf>
    <xf numFmtId="0" fontId="14" fillId="5" borderId="14" xfId="0" applyFont="1" applyFill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5" borderId="41" xfId="0" applyFont="1" applyFill="1" applyBorder="1" applyAlignment="1" applyProtection="1">
      <alignment horizontal="center" vertical="center"/>
      <protection hidden="1"/>
    </xf>
    <xf numFmtId="0" fontId="13" fillId="5" borderId="23" xfId="0" applyFont="1" applyFill="1" applyBorder="1" applyAlignment="1" applyProtection="1">
      <alignment horizontal="center" vertical="center"/>
      <protection hidden="1"/>
    </xf>
    <xf numFmtId="0" fontId="15" fillId="2" borderId="40" xfId="0" applyFont="1" applyFill="1" applyBorder="1" applyAlignment="1" applyProtection="1">
      <alignment horizontal="left" vertical="center"/>
      <protection hidden="1"/>
    </xf>
    <xf numFmtId="0" fontId="15" fillId="2" borderId="26" xfId="0" applyFont="1" applyFill="1" applyBorder="1" applyAlignment="1" applyProtection="1">
      <alignment horizontal="left" vertical="center"/>
      <protection hidden="1"/>
    </xf>
    <xf numFmtId="0" fontId="15" fillId="0" borderId="4" xfId="0" applyFont="1" applyBorder="1" applyAlignment="1" applyProtection="1">
      <alignment horizontal="left"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5" fillId="0" borderId="47" xfId="0" applyFont="1" applyBorder="1" applyAlignment="1" applyProtection="1">
      <alignment horizontal="left"/>
      <protection hidden="1"/>
    </xf>
    <xf numFmtId="0" fontId="15" fillId="0" borderId="29" xfId="0" applyFont="1" applyBorder="1" applyAlignment="1" applyProtection="1">
      <alignment horizontal="left"/>
      <protection hidden="1"/>
    </xf>
    <xf numFmtId="0" fontId="24" fillId="11" borderId="48" xfId="0" applyFont="1" applyFill="1" applyBorder="1" applyAlignment="1" applyProtection="1">
      <alignment horizontal="center" vertical="center"/>
      <protection hidden="1"/>
    </xf>
    <xf numFmtId="0" fontId="24" fillId="11" borderId="49" xfId="0" applyFont="1" applyFill="1" applyBorder="1" applyAlignment="1" applyProtection="1">
      <alignment horizontal="center" vertical="center"/>
      <protection hidden="1"/>
    </xf>
    <xf numFmtId="0" fontId="24" fillId="11" borderId="50" xfId="0" applyFont="1" applyFill="1" applyBorder="1" applyAlignment="1" applyProtection="1">
      <alignment horizontal="center" vertical="center"/>
      <protection hidden="1"/>
    </xf>
    <xf numFmtId="0" fontId="24" fillId="11" borderId="53" xfId="0" applyFont="1" applyFill="1" applyBorder="1" applyAlignment="1" applyProtection="1">
      <alignment horizontal="center" vertical="center"/>
      <protection hidden="1"/>
    </xf>
    <xf numFmtId="0" fontId="24" fillId="11" borderId="32" xfId="0" applyFont="1" applyFill="1" applyBorder="1" applyAlignment="1" applyProtection="1">
      <alignment horizontal="center" vertical="center"/>
      <protection hidden="1"/>
    </xf>
    <xf numFmtId="0" fontId="24" fillId="11" borderId="54" xfId="0" applyFont="1" applyFill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9" fillId="4" borderId="21" xfId="0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center" vertical="center"/>
      <protection hidden="1"/>
    </xf>
    <xf numFmtId="0" fontId="9" fillId="4" borderId="23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24" xfId="0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23" xfId="0" applyFont="1" applyFill="1" applyBorder="1" applyAlignment="1" applyProtection="1">
      <alignment horizontal="center" vertical="center"/>
      <protection hidden="1"/>
    </xf>
    <xf numFmtId="0" fontId="1" fillId="6" borderId="21" xfId="0" applyFont="1" applyFill="1" applyBorder="1" applyAlignment="1" applyProtection="1">
      <alignment horizontal="center" vertical="center"/>
      <protection hidden="1"/>
    </xf>
    <xf numFmtId="0" fontId="1" fillId="6" borderId="2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workbookViewId="0">
      <selection activeCell="I6" sqref="I5:I6"/>
    </sheetView>
  </sheetViews>
  <sheetFormatPr baseColWidth="10" defaultRowHeight="14.5" x14ac:dyDescent="0.35"/>
  <cols>
    <col min="1" max="1" width="24.90625" style="2" customWidth="1"/>
    <col min="2" max="2" width="8.6328125" style="1" customWidth="1"/>
    <col min="3" max="3" width="12.6328125" style="2" customWidth="1"/>
    <col min="4" max="4" width="25.6328125" style="2" customWidth="1"/>
    <col min="5" max="5" width="12.6328125" style="2" customWidth="1"/>
    <col min="6" max="6" width="8.6328125" style="3" customWidth="1"/>
    <col min="7" max="13" width="11.54296875" style="2"/>
  </cols>
  <sheetData>
    <row r="1" spans="2:6" ht="5" customHeight="1" thickBot="1" x14ac:dyDescent="0.4"/>
    <row r="2" spans="2:6" ht="30" customHeight="1" x14ac:dyDescent="0.35">
      <c r="B2" s="4" t="s">
        <v>0</v>
      </c>
      <c r="C2" s="5" t="s">
        <v>1</v>
      </c>
      <c r="D2" s="5" t="s">
        <v>2</v>
      </c>
      <c r="E2" s="5" t="s">
        <v>3</v>
      </c>
      <c r="F2" s="6" t="s">
        <v>0</v>
      </c>
    </row>
    <row r="3" spans="2:6" ht="20" customHeight="1" x14ac:dyDescent="0.35">
      <c r="B3" s="7"/>
      <c r="C3" s="8"/>
      <c r="D3" s="9" t="s">
        <v>4</v>
      </c>
      <c r="E3" s="10"/>
      <c r="F3" s="11"/>
    </row>
    <row r="4" spans="2:6" ht="20" customHeight="1" x14ac:dyDescent="0.35">
      <c r="B4" s="12"/>
      <c r="C4" s="13">
        <f>C3*0.68*-1</f>
        <v>0</v>
      </c>
      <c r="D4" s="9" t="s">
        <v>5</v>
      </c>
      <c r="E4" s="14">
        <f>C4</f>
        <v>0</v>
      </c>
      <c r="F4" s="15"/>
    </row>
    <row r="5" spans="2:6" ht="20" customHeight="1" x14ac:dyDescent="0.35">
      <c r="B5" s="16"/>
      <c r="C5" s="13">
        <v>0</v>
      </c>
      <c r="D5" s="9" t="s">
        <v>6</v>
      </c>
      <c r="E5" s="14">
        <f>70%*(C3-E3)</f>
        <v>0</v>
      </c>
      <c r="F5" s="15"/>
    </row>
    <row r="6" spans="2:6" ht="20" customHeight="1" x14ac:dyDescent="0.35">
      <c r="B6" s="16"/>
      <c r="C6" s="17">
        <f>SUM(C3:C4)</f>
        <v>0</v>
      </c>
      <c r="D6" s="18" t="s">
        <v>7</v>
      </c>
      <c r="E6" s="19">
        <f>SUM(E3:E5)</f>
        <v>0</v>
      </c>
      <c r="F6" s="15"/>
    </row>
    <row r="7" spans="2:6" ht="8" customHeight="1" x14ac:dyDescent="0.35">
      <c r="B7" s="16"/>
      <c r="C7" s="13"/>
      <c r="D7" s="9"/>
      <c r="E7" s="14"/>
      <c r="F7" s="15"/>
    </row>
    <row r="8" spans="2:6" ht="20" customHeight="1" x14ac:dyDescent="0.35">
      <c r="B8" s="20">
        <v>0.127</v>
      </c>
      <c r="C8" s="13">
        <f>(C3*B8)*-1</f>
        <v>0</v>
      </c>
      <c r="D8" s="9" t="s">
        <v>8</v>
      </c>
      <c r="E8" s="14">
        <f>((B8-2%)*E3)*-1</f>
        <v>0</v>
      </c>
      <c r="F8" s="21"/>
    </row>
    <row r="9" spans="2:6" ht="20" customHeight="1" x14ac:dyDescent="0.35">
      <c r="B9" s="20">
        <v>0.6</v>
      </c>
      <c r="C9" s="13">
        <v>0</v>
      </c>
      <c r="D9" s="9" t="s">
        <v>9</v>
      </c>
      <c r="E9" s="14">
        <f>((B9/360)*7)*E5*-1</f>
        <v>0</v>
      </c>
      <c r="F9" s="15"/>
    </row>
    <row r="10" spans="2:6" ht="20" customHeight="1" x14ac:dyDescent="0.35">
      <c r="B10" s="22"/>
      <c r="C10" s="13">
        <f>F10*C3*-1</f>
        <v>0</v>
      </c>
      <c r="D10" s="9" t="s">
        <v>10</v>
      </c>
      <c r="E10" s="14">
        <f>F10*E3*-1</f>
        <v>0</v>
      </c>
      <c r="F10" s="23">
        <v>0.05</v>
      </c>
    </row>
    <row r="11" spans="2:6" ht="20" customHeight="1" x14ac:dyDescent="0.35">
      <c r="B11" s="22"/>
      <c r="C11" s="13">
        <f>F11*C3*-1</f>
        <v>0</v>
      </c>
      <c r="D11" s="9" t="s">
        <v>11</v>
      </c>
      <c r="E11" s="14">
        <f>F11*E3*-1</f>
        <v>0</v>
      </c>
      <c r="F11" s="23">
        <v>0.01</v>
      </c>
    </row>
    <row r="12" spans="2:6" ht="20" customHeight="1" x14ac:dyDescent="0.35">
      <c r="B12" s="24" t="e">
        <f>C12/C3</f>
        <v>#DIV/0!</v>
      </c>
      <c r="C12" s="25">
        <f>SUM(C6:C11)</f>
        <v>0</v>
      </c>
      <c r="D12" s="26" t="s">
        <v>12</v>
      </c>
      <c r="E12" s="25">
        <f>SUM(E6:E11)</f>
        <v>0</v>
      </c>
      <c r="F12" s="27" t="e">
        <f>E12/C3</f>
        <v>#DIV/0!</v>
      </c>
    </row>
    <row r="13" spans="2:6" ht="25.25" hidden="1" customHeight="1" x14ac:dyDescent="0.35">
      <c r="B13" s="28"/>
      <c r="C13" s="134" t="s">
        <v>13</v>
      </c>
      <c r="D13" s="135"/>
      <c r="E13" s="29">
        <f>E12-C12</f>
        <v>0</v>
      </c>
      <c r="F13" s="30"/>
    </row>
    <row r="14" spans="2:6" ht="25.25" customHeight="1" x14ac:dyDescent="0.35">
      <c r="B14" s="136" t="s">
        <v>14</v>
      </c>
      <c r="C14" s="137"/>
      <c r="D14" s="137"/>
      <c r="E14" s="31">
        <f>E12-C12</f>
        <v>0</v>
      </c>
      <c r="F14" s="32" t="e">
        <f>E14/C3</f>
        <v>#DIV/0!</v>
      </c>
    </row>
    <row r="15" spans="2:6" ht="25.25" customHeight="1" thickBot="1" x14ac:dyDescent="0.4">
      <c r="B15" s="138" t="s">
        <v>15</v>
      </c>
      <c r="C15" s="139"/>
      <c r="D15" s="140"/>
      <c r="E15" s="33">
        <f>E3-C3</f>
        <v>0</v>
      </c>
      <c r="F15" s="34" t="e">
        <f>E15/C3</f>
        <v>#DIV/0!</v>
      </c>
    </row>
    <row r="16" spans="2:6" s="2" customFormat="1" ht="5" customHeight="1" x14ac:dyDescent="0.35">
      <c r="B16" s="1"/>
      <c r="F16" s="3"/>
    </row>
    <row r="17" spans="1:10" s="2" customFormat="1" x14ac:dyDescent="0.35">
      <c r="A17" s="35" t="s">
        <v>16</v>
      </c>
      <c r="B17" s="133" t="s">
        <v>17</v>
      </c>
      <c r="C17" s="133"/>
      <c r="D17" s="133"/>
      <c r="E17" s="133"/>
      <c r="F17" s="133"/>
    </row>
    <row r="18" spans="1:10" s="2" customFormat="1" x14ac:dyDescent="0.35">
      <c r="B18" s="133" t="s">
        <v>18</v>
      </c>
      <c r="C18" s="133"/>
      <c r="D18" s="133"/>
      <c r="E18" s="133"/>
      <c r="F18" s="133"/>
      <c r="G18" s="133"/>
      <c r="H18" s="133"/>
      <c r="I18" s="133"/>
      <c r="J18" s="133"/>
    </row>
    <row r="19" spans="1:10" s="2" customFormat="1" x14ac:dyDescent="0.35">
      <c r="B19" s="36" t="s">
        <v>19</v>
      </c>
      <c r="C19" s="36"/>
      <c r="D19" s="36"/>
      <c r="E19" s="36"/>
      <c r="F19" s="36"/>
      <c r="G19" s="36"/>
      <c r="H19" s="36"/>
      <c r="I19" s="36"/>
    </row>
    <row r="20" spans="1:10" s="2" customFormat="1" x14ac:dyDescent="0.35">
      <c r="B20" s="133" t="s">
        <v>20</v>
      </c>
      <c r="C20" s="133"/>
      <c r="D20" s="133"/>
      <c r="E20" s="133"/>
      <c r="F20" s="133"/>
      <c r="G20" s="133"/>
      <c r="H20" s="133"/>
      <c r="I20" s="133"/>
      <c r="J20" s="133"/>
    </row>
    <row r="21" spans="1:10" s="2" customFormat="1" x14ac:dyDescent="0.35">
      <c r="B21" s="133" t="s">
        <v>21</v>
      </c>
      <c r="C21" s="133"/>
      <c r="D21" s="133"/>
      <c r="E21" s="133"/>
      <c r="F21" s="133"/>
      <c r="G21" s="133"/>
      <c r="H21" s="133"/>
      <c r="I21" s="133"/>
      <c r="J21" s="133"/>
    </row>
    <row r="22" spans="1:10" s="2" customFormat="1" x14ac:dyDescent="0.35">
      <c r="B22" s="1"/>
      <c r="F22" s="3"/>
    </row>
    <row r="23" spans="1:10" s="2" customFormat="1" x14ac:dyDescent="0.35">
      <c r="B23" s="1"/>
      <c r="F23" s="3"/>
    </row>
    <row r="24" spans="1:10" s="2" customFormat="1" x14ac:dyDescent="0.35">
      <c r="B24" s="1"/>
      <c r="F24" s="3"/>
    </row>
    <row r="25" spans="1:10" s="2" customFormat="1" x14ac:dyDescent="0.35">
      <c r="B25" s="1"/>
      <c r="F25" s="3"/>
    </row>
    <row r="26" spans="1:10" s="2" customFormat="1" x14ac:dyDescent="0.35">
      <c r="B26" s="1"/>
      <c r="F26" s="3"/>
    </row>
    <row r="27" spans="1:10" s="2" customFormat="1" x14ac:dyDescent="0.35">
      <c r="B27" s="1"/>
      <c r="F27" s="3"/>
    </row>
    <row r="28" spans="1:10" s="2" customFormat="1" x14ac:dyDescent="0.35">
      <c r="B28" s="1"/>
      <c r="F28" s="3"/>
    </row>
    <row r="29" spans="1:10" s="2" customFormat="1" x14ac:dyDescent="0.35">
      <c r="B29" s="1"/>
      <c r="F29" s="3"/>
    </row>
    <row r="30" spans="1:10" s="2" customFormat="1" x14ac:dyDescent="0.35">
      <c r="B30" s="1"/>
      <c r="F30" s="3"/>
    </row>
    <row r="31" spans="1:10" s="2" customFormat="1" x14ac:dyDescent="0.35">
      <c r="B31" s="1"/>
      <c r="F31" s="3"/>
    </row>
    <row r="32" spans="1:10" s="2" customFormat="1" x14ac:dyDescent="0.35">
      <c r="B32" s="1"/>
      <c r="F32" s="3"/>
    </row>
    <row r="33" spans="2:6" s="2" customFormat="1" x14ac:dyDescent="0.35">
      <c r="B33" s="1"/>
      <c r="F33" s="3"/>
    </row>
    <row r="34" spans="2:6" s="2" customFormat="1" x14ac:dyDescent="0.35">
      <c r="B34" s="1"/>
      <c r="F34" s="3"/>
    </row>
  </sheetData>
  <sheetProtection algorithmName="SHA-512" hashValue="ItUjzgVjtVzkWHrYv3UJpQeyxZAV4yDvh0q861TxGNuB0DGtX0ols6OKelqOc00fqmddKwjKCDDBPCrKFuWMOQ==" saltValue="2587WrFZTea3tPYmoBLvPg==" spinCount="100000" sheet="1" objects="1" scenarios="1"/>
  <mergeCells count="7">
    <mergeCell ref="B21:J21"/>
    <mergeCell ref="C13:D13"/>
    <mergeCell ref="B14:D14"/>
    <mergeCell ref="B15:D15"/>
    <mergeCell ref="B17:F17"/>
    <mergeCell ref="B18:J18"/>
    <mergeCell ref="B20:J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zoomScaleNormal="100" workbookViewId="0"/>
  </sheetViews>
  <sheetFormatPr baseColWidth="10" defaultColWidth="11.54296875" defaultRowHeight="14.5" x14ac:dyDescent="0.35"/>
  <cols>
    <col min="1" max="1" width="8" customWidth="1"/>
    <col min="2" max="2" width="8.81640625" customWidth="1"/>
    <col min="3" max="3" width="14.6328125" customWidth="1"/>
    <col min="4" max="4" width="35.6328125" customWidth="1"/>
    <col min="5" max="5" width="14.6328125" customWidth="1"/>
    <col min="6" max="6" width="8.81640625" customWidth="1"/>
    <col min="7" max="7" width="6.26953125" style="2" customWidth="1"/>
    <col min="8" max="8" width="12.6328125" style="2" customWidth="1"/>
    <col min="9" max="9" width="8.6328125" style="2" customWidth="1"/>
    <col min="10" max="10" width="42.81640625" style="2" customWidth="1"/>
    <col min="11" max="12" width="8.6328125" style="2" customWidth="1"/>
    <col min="13" max="13" width="11.54296875" style="2"/>
    <col min="14" max="14" width="3.6328125" style="2" customWidth="1"/>
    <col min="15" max="15" width="8.81640625" style="2" customWidth="1"/>
    <col min="16" max="16" width="13.81640625" style="2" customWidth="1"/>
    <col min="17" max="17" width="35.81640625" style="2" customWidth="1"/>
    <col min="18" max="18" width="13.81640625" style="2" customWidth="1"/>
    <col min="19" max="19" width="8.81640625" style="2" customWidth="1"/>
    <col min="20" max="21" width="11.54296875" style="2"/>
  </cols>
  <sheetData>
    <row r="1" spans="1:21" ht="28.25" customHeight="1" thickBot="1" x14ac:dyDescent="0.4">
      <c r="B1" s="141" t="s">
        <v>48</v>
      </c>
      <c r="C1" s="142"/>
      <c r="D1" s="142"/>
      <c r="E1" s="142"/>
      <c r="F1" s="143"/>
      <c r="I1" s="164" t="s">
        <v>67</v>
      </c>
      <c r="J1" s="165"/>
      <c r="K1" s="165"/>
      <c r="L1" s="165"/>
      <c r="M1" s="52" t="s">
        <v>43</v>
      </c>
    </row>
    <row r="2" spans="1:21" s="2" customFormat="1" ht="25.25" customHeight="1" x14ac:dyDescent="0.35">
      <c r="B2" s="60" t="s">
        <v>0</v>
      </c>
      <c r="C2" s="61" t="s">
        <v>1</v>
      </c>
      <c r="D2" s="61" t="s">
        <v>2</v>
      </c>
      <c r="E2" s="61" t="s">
        <v>3</v>
      </c>
      <c r="F2" s="62" t="s">
        <v>0</v>
      </c>
      <c r="I2" s="170" t="s">
        <v>24</v>
      </c>
      <c r="J2" s="171"/>
      <c r="K2" s="166" t="s">
        <v>52</v>
      </c>
      <c r="L2" s="167"/>
      <c r="M2" s="101"/>
      <c r="N2" s="49"/>
    </row>
    <row r="3" spans="1:21" s="51" customFormat="1" ht="20" customHeight="1" x14ac:dyDescent="0.35">
      <c r="A3" s="131"/>
      <c r="B3" s="63"/>
      <c r="C3" s="64"/>
      <c r="D3" s="58" t="s">
        <v>4</v>
      </c>
      <c r="E3" s="65"/>
      <c r="F3" s="66"/>
      <c r="G3" s="113"/>
      <c r="H3" s="131"/>
      <c r="I3" s="172" t="s">
        <v>50</v>
      </c>
      <c r="J3" s="173"/>
      <c r="K3" s="99"/>
      <c r="L3" s="100">
        <v>100</v>
      </c>
      <c r="M3" s="117"/>
      <c r="N3" s="96"/>
      <c r="T3" s="113"/>
      <c r="U3" s="113"/>
    </row>
    <row r="4" spans="1:21" s="2" customFormat="1" ht="20" customHeight="1" x14ac:dyDescent="0.35">
      <c r="B4" s="67"/>
      <c r="C4" s="68">
        <f>(100%-B4)*C3*-1</f>
        <v>0</v>
      </c>
      <c r="D4" s="58" t="s">
        <v>5</v>
      </c>
      <c r="E4" s="69">
        <f>C4</f>
        <v>0</v>
      </c>
      <c r="F4" s="70"/>
      <c r="I4" s="174" t="s">
        <v>27</v>
      </c>
      <c r="J4" s="175"/>
      <c r="K4" s="55">
        <v>25</v>
      </c>
      <c r="L4" s="97"/>
      <c r="M4" s="105"/>
    </row>
    <row r="5" spans="1:21" s="2" customFormat="1" ht="20" customHeight="1" x14ac:dyDescent="0.35">
      <c r="B5" s="71"/>
      <c r="C5" s="68">
        <v>0</v>
      </c>
      <c r="D5" s="58" t="s">
        <v>70</v>
      </c>
      <c r="E5" s="69">
        <f>70%*(C3-E3)</f>
        <v>0</v>
      </c>
      <c r="F5" s="70"/>
      <c r="I5" s="176" t="s">
        <v>53</v>
      </c>
      <c r="J5" s="177"/>
      <c r="K5" s="59">
        <v>10</v>
      </c>
      <c r="L5" s="102">
        <f>SUM(K4:K5)</f>
        <v>35</v>
      </c>
      <c r="M5" s="105"/>
    </row>
    <row r="6" spans="1:21" s="2" customFormat="1" ht="20" customHeight="1" x14ac:dyDescent="0.35">
      <c r="B6" s="71"/>
      <c r="C6" s="72">
        <f>SUM(C3:C5)</f>
        <v>0</v>
      </c>
      <c r="D6" s="73" t="s">
        <v>7</v>
      </c>
      <c r="E6" s="74">
        <f>SUM(E3:E5)</f>
        <v>0</v>
      </c>
      <c r="F6" s="70"/>
      <c r="I6" s="106"/>
      <c r="J6" s="118" t="s">
        <v>59</v>
      </c>
      <c r="K6" s="107"/>
      <c r="L6" s="98">
        <f>L3-L5</f>
        <v>65</v>
      </c>
      <c r="M6" s="105"/>
    </row>
    <row r="7" spans="1:21" s="2" customFormat="1" ht="20" customHeight="1" x14ac:dyDescent="0.35">
      <c r="B7" s="75"/>
      <c r="C7" s="68">
        <f>(C3*B7)*-1</f>
        <v>0</v>
      </c>
      <c r="D7" s="58" t="s">
        <v>8</v>
      </c>
      <c r="E7" s="69">
        <f>((B7-2%)*E3)*-1</f>
        <v>0</v>
      </c>
      <c r="F7" s="76"/>
      <c r="I7" s="109" t="s">
        <v>23</v>
      </c>
      <c r="J7" s="149" t="s">
        <v>51</v>
      </c>
      <c r="K7" s="150"/>
      <c r="L7" s="151"/>
      <c r="M7" s="105"/>
    </row>
    <row r="8" spans="1:21" s="2" customFormat="1" ht="20" customHeight="1" x14ac:dyDescent="0.35">
      <c r="B8" s="77"/>
      <c r="C8" s="68">
        <v>0</v>
      </c>
      <c r="D8" s="58" t="s">
        <v>71</v>
      </c>
      <c r="E8" s="69">
        <f>((M2/360)*7)*E5*-1</f>
        <v>0</v>
      </c>
      <c r="F8" s="70"/>
      <c r="I8" s="53">
        <v>10</v>
      </c>
      <c r="J8" s="54" t="s">
        <v>54</v>
      </c>
      <c r="K8" s="114">
        <f>65*70%</f>
        <v>45.5</v>
      </c>
      <c r="L8" s="103"/>
      <c r="M8" s="108">
        <f>(M2/360)*I8*K8</f>
        <v>0</v>
      </c>
      <c r="N8" s="50"/>
    </row>
    <row r="9" spans="1:21" s="2" customFormat="1" ht="20" customHeight="1" x14ac:dyDescent="0.35">
      <c r="B9" s="78"/>
      <c r="C9" s="68">
        <f>(C3+C7)*F9*-1</f>
        <v>0</v>
      </c>
      <c r="D9" s="58" t="s">
        <v>69</v>
      </c>
      <c r="E9" s="69">
        <f>(E3+E7)*F9*-1</f>
        <v>0</v>
      </c>
      <c r="F9" s="79"/>
      <c r="I9" s="56">
        <v>40</v>
      </c>
      <c r="J9" s="57" t="s">
        <v>55</v>
      </c>
      <c r="K9" s="115">
        <f>65*16%</f>
        <v>10.4</v>
      </c>
      <c r="L9" s="104"/>
      <c r="M9" s="108">
        <f>(M2/360)*I9*K9</f>
        <v>0</v>
      </c>
    </row>
    <row r="10" spans="1:21" s="2" customFormat="1" ht="20" customHeight="1" x14ac:dyDescent="0.35">
      <c r="B10" s="78"/>
      <c r="C10" s="68">
        <f>F10*C3*-1</f>
        <v>0</v>
      </c>
      <c r="D10" s="58" t="s">
        <v>47</v>
      </c>
      <c r="E10" s="69">
        <f>F10*E3*-1</f>
        <v>0</v>
      </c>
      <c r="F10" s="79"/>
      <c r="I10" s="53">
        <v>60</v>
      </c>
      <c r="J10" s="54" t="s">
        <v>56</v>
      </c>
      <c r="K10" s="114">
        <f>65*14%</f>
        <v>9.1000000000000014</v>
      </c>
      <c r="L10" s="98">
        <f>SUM(K8:K10)</f>
        <v>65</v>
      </c>
      <c r="M10" s="108">
        <f>(M2/360)*I10*K10</f>
        <v>0</v>
      </c>
    </row>
    <row r="11" spans="1:21" s="2" customFormat="1" ht="20" customHeight="1" thickBot="1" x14ac:dyDescent="0.4">
      <c r="B11" s="80"/>
      <c r="C11" s="81">
        <f>SUM(C6:C10)</f>
        <v>0</v>
      </c>
      <c r="D11" s="82" t="s">
        <v>44</v>
      </c>
      <c r="E11" s="83">
        <f>SUM(E6:E10)</f>
        <v>0</v>
      </c>
      <c r="F11" s="84"/>
      <c r="I11" s="168" t="s">
        <v>49</v>
      </c>
      <c r="J11" s="169"/>
      <c r="K11" s="169"/>
      <c r="L11" s="169"/>
      <c r="M11" s="116">
        <f>SUM(M4:M10)</f>
        <v>0</v>
      </c>
    </row>
    <row r="12" spans="1:21" s="2" customFormat="1" ht="20" customHeight="1" thickBot="1" x14ac:dyDescent="0.4">
      <c r="B12" s="85"/>
      <c r="C12" s="86">
        <f>M28*C3/100*-1</f>
        <v>0</v>
      </c>
      <c r="D12" s="87" t="s">
        <v>45</v>
      </c>
      <c r="E12" s="88">
        <f>(M11*E3/100)*-1</f>
        <v>0</v>
      </c>
      <c r="F12" s="89"/>
      <c r="I12" s="161" t="s">
        <v>58</v>
      </c>
      <c r="J12" s="162"/>
      <c r="K12" s="162"/>
      <c r="L12" s="162"/>
      <c r="M12" s="163"/>
    </row>
    <row r="13" spans="1:21" s="2" customFormat="1" ht="20" customHeight="1" thickBot="1" x14ac:dyDescent="0.4">
      <c r="B13" s="90" t="e">
        <f>C13/C3</f>
        <v>#DIV/0!</v>
      </c>
      <c r="C13" s="91">
        <f>C11+C12</f>
        <v>0</v>
      </c>
      <c r="D13" s="92" t="s">
        <v>46</v>
      </c>
      <c r="E13" s="91">
        <f>E11+E12</f>
        <v>0</v>
      </c>
      <c r="F13" s="93" t="e">
        <f>E13/C3</f>
        <v>#DIV/0!</v>
      </c>
      <c r="I13" s="50"/>
      <c r="J13" s="50"/>
      <c r="K13" s="50"/>
      <c r="L13" s="50"/>
      <c r="M13" s="50"/>
    </row>
    <row r="14" spans="1:21" s="2" customFormat="1" ht="4" customHeight="1" thickBot="1" x14ac:dyDescent="0.4">
      <c r="B14" s="94"/>
      <c r="C14" s="94"/>
      <c r="D14" s="94"/>
      <c r="E14" s="94"/>
      <c r="F14" s="94"/>
      <c r="I14" s="155" t="s">
        <v>68</v>
      </c>
      <c r="J14" s="156"/>
      <c r="K14" s="156"/>
      <c r="L14" s="156"/>
      <c r="M14" s="157"/>
    </row>
    <row r="15" spans="1:21" s="2" customFormat="1" ht="20.149999999999999" customHeight="1" x14ac:dyDescent="0.35">
      <c r="B15" s="144" t="s">
        <v>72</v>
      </c>
      <c r="C15" s="145"/>
      <c r="D15" s="146"/>
      <c r="E15" s="95">
        <f>E3-C3</f>
        <v>0</v>
      </c>
      <c r="F15" s="112" t="e">
        <f>E15/C3</f>
        <v>#DIV/0!</v>
      </c>
      <c r="I15" s="158"/>
      <c r="J15" s="159"/>
      <c r="K15" s="159"/>
      <c r="L15" s="159"/>
      <c r="M15" s="160"/>
    </row>
    <row r="16" spans="1:21" s="2" customFormat="1" ht="20.149999999999999" customHeight="1" thickBot="1" x14ac:dyDescent="0.4">
      <c r="B16" s="147" t="s">
        <v>73</v>
      </c>
      <c r="C16" s="148"/>
      <c r="D16" s="148"/>
      <c r="E16" s="110">
        <f>E13-C13</f>
        <v>0</v>
      </c>
      <c r="F16" s="111" t="e">
        <f>E16/C3</f>
        <v>#DIV/0!</v>
      </c>
      <c r="I16" s="152" t="s">
        <v>24</v>
      </c>
      <c r="J16" s="153"/>
      <c r="K16" s="154" t="s">
        <v>25</v>
      </c>
      <c r="L16" s="153"/>
      <c r="M16" s="132">
        <f>M2</f>
        <v>0</v>
      </c>
    </row>
    <row r="17" spans="2:13" s="2" customFormat="1" ht="20" customHeight="1" thickBot="1" x14ac:dyDescent="0.4">
      <c r="I17" s="122" t="s">
        <v>50</v>
      </c>
      <c r="J17" s="123"/>
      <c r="K17" s="99"/>
      <c r="L17" s="100">
        <v>100</v>
      </c>
      <c r="M17" s="128"/>
    </row>
    <row r="18" spans="2:13" s="2" customFormat="1" ht="20" customHeight="1" x14ac:dyDescent="0.35">
      <c r="B18" s="178" t="s">
        <v>57</v>
      </c>
      <c r="C18" s="179"/>
      <c r="D18" s="179"/>
      <c r="E18" s="179"/>
      <c r="F18" s="180"/>
      <c r="I18" s="124" t="s">
        <v>27</v>
      </c>
      <c r="J18" s="125"/>
      <c r="K18" s="55">
        <v>25</v>
      </c>
      <c r="L18" s="97"/>
      <c r="M18" s="105"/>
    </row>
    <row r="19" spans="2:13" s="2" customFormat="1" ht="20" customHeight="1" thickBot="1" x14ac:dyDescent="0.4">
      <c r="B19" s="181"/>
      <c r="C19" s="182"/>
      <c r="D19" s="182"/>
      <c r="E19" s="182"/>
      <c r="F19" s="183"/>
      <c r="I19" s="126" t="s">
        <v>53</v>
      </c>
      <c r="J19" s="127"/>
      <c r="K19" s="59">
        <v>12</v>
      </c>
      <c r="L19" s="102">
        <f>SUM(K18:K19)</f>
        <v>37</v>
      </c>
      <c r="M19" s="105"/>
    </row>
    <row r="20" spans="2:13" s="2" customFormat="1" ht="20" customHeight="1" x14ac:dyDescent="0.35">
      <c r="I20" s="106"/>
      <c r="J20" s="129" t="s">
        <v>60</v>
      </c>
      <c r="K20" s="107"/>
      <c r="L20" s="98">
        <f>L17-L19</f>
        <v>63</v>
      </c>
      <c r="M20" s="105"/>
    </row>
    <row r="21" spans="2:13" s="2" customFormat="1" ht="20" customHeight="1" x14ac:dyDescent="0.35">
      <c r="I21" s="109" t="s">
        <v>23</v>
      </c>
      <c r="J21" s="119" t="s">
        <v>51</v>
      </c>
      <c r="K21" s="120"/>
      <c r="L21" s="121"/>
      <c r="M21" s="105"/>
    </row>
    <row r="22" spans="2:13" ht="20" customHeight="1" x14ac:dyDescent="0.35">
      <c r="I22" s="53">
        <v>8</v>
      </c>
      <c r="J22" s="54" t="s">
        <v>61</v>
      </c>
      <c r="K22" s="55">
        <v>36</v>
      </c>
      <c r="L22" s="103"/>
      <c r="M22" s="108">
        <f>(M16/360)*I22*K22</f>
        <v>0</v>
      </c>
    </row>
    <row r="23" spans="2:13" ht="20" customHeight="1" x14ac:dyDescent="0.35">
      <c r="I23" s="56">
        <v>15</v>
      </c>
      <c r="J23" s="57" t="s">
        <v>62</v>
      </c>
      <c r="K23" s="58">
        <v>2</v>
      </c>
      <c r="L23" s="104"/>
      <c r="M23" s="108">
        <f>(M16/360)*I23*K23</f>
        <v>0</v>
      </c>
    </row>
    <row r="24" spans="2:13" ht="20" customHeight="1" x14ac:dyDescent="0.35">
      <c r="I24" s="53">
        <v>45</v>
      </c>
      <c r="J24" s="54" t="s">
        <v>63</v>
      </c>
      <c r="K24" s="55">
        <v>4</v>
      </c>
      <c r="L24" s="98"/>
      <c r="M24" s="108">
        <f>(M16/360)*I24*K24</f>
        <v>0</v>
      </c>
    </row>
    <row r="25" spans="2:13" ht="20" customHeight="1" x14ac:dyDescent="0.35">
      <c r="I25" s="53">
        <v>65</v>
      </c>
      <c r="J25" s="54" t="s">
        <v>64</v>
      </c>
      <c r="K25" s="55">
        <v>13</v>
      </c>
      <c r="L25" s="98"/>
      <c r="M25" s="108">
        <f>(M16/360)*I25*K25</f>
        <v>0</v>
      </c>
    </row>
    <row r="26" spans="2:13" ht="20" customHeight="1" x14ac:dyDescent="0.35">
      <c r="I26" s="53">
        <v>100</v>
      </c>
      <c r="J26" s="54" t="s">
        <v>65</v>
      </c>
      <c r="K26" s="55">
        <v>6</v>
      </c>
      <c r="L26" s="98"/>
      <c r="M26" s="108">
        <f>(M16/360)*I26*K26</f>
        <v>0</v>
      </c>
    </row>
    <row r="27" spans="2:13" ht="20" customHeight="1" x14ac:dyDescent="0.35">
      <c r="I27" s="53">
        <v>120</v>
      </c>
      <c r="J27" s="54" t="s">
        <v>66</v>
      </c>
      <c r="K27" s="55">
        <v>2</v>
      </c>
      <c r="L27" s="98">
        <f>SUM(K22:K27)</f>
        <v>63</v>
      </c>
      <c r="M27" s="130">
        <f>(M16/360)*I27*K27</f>
        <v>0</v>
      </c>
    </row>
    <row r="28" spans="2:13" ht="20" customHeight="1" thickBot="1" x14ac:dyDescent="0.4">
      <c r="I28" s="184" t="s">
        <v>49</v>
      </c>
      <c r="J28" s="185"/>
      <c r="K28" s="185"/>
      <c r="L28" s="186"/>
      <c r="M28" s="116">
        <f>SUM(M18:M27)</f>
        <v>0</v>
      </c>
    </row>
    <row r="29" spans="2:13" ht="20" customHeight="1" x14ac:dyDescent="0.35"/>
    <row r="30" spans="2:13" ht="20" customHeight="1" x14ac:dyDescent="0.35"/>
    <row r="31" spans="2:13" ht="20" customHeight="1" x14ac:dyDescent="0.35"/>
  </sheetData>
  <sheetProtection algorithmName="SHA-512" hashValue="vtYiy96SicQNWCSxWoadHYG/WewQ+nx9d2kXyimDDBV+0CeBgWLjwA9fFdYl51NMq/fp4ZdQaE9m0TBKRtRjEg==" saltValue="vipdTS1ybmUavGGjLh9mVQ==" spinCount="100000" sheet="1" objects="1" scenarios="1"/>
  <mergeCells count="17">
    <mergeCell ref="B18:F19"/>
    <mergeCell ref="I28:L28"/>
    <mergeCell ref="B1:F1"/>
    <mergeCell ref="B15:D15"/>
    <mergeCell ref="B16:D16"/>
    <mergeCell ref="J7:L7"/>
    <mergeCell ref="I16:J16"/>
    <mergeCell ref="K16:L16"/>
    <mergeCell ref="I14:M15"/>
    <mergeCell ref="I12:M12"/>
    <mergeCell ref="I1:L1"/>
    <mergeCell ref="K2:L2"/>
    <mergeCell ref="I11:L11"/>
    <mergeCell ref="I2:J2"/>
    <mergeCell ref="I3:J3"/>
    <mergeCell ref="I4:J4"/>
    <mergeCell ref="I5:J5"/>
  </mergeCells>
  <pageMargins left="0.73" right="0.36" top="0.9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>
      <selection activeCell="E24" sqref="E24"/>
    </sheetView>
  </sheetViews>
  <sheetFormatPr baseColWidth="10" defaultRowHeight="14.5" x14ac:dyDescent="0.35"/>
  <cols>
    <col min="1" max="1" width="11.54296875" style="2"/>
    <col min="2" max="2" width="8.6328125" style="2" customWidth="1"/>
    <col min="3" max="3" width="24.6328125" style="2" customWidth="1"/>
    <col min="4" max="4" width="11.54296875" style="2"/>
    <col min="5" max="5" width="8.6328125" style="2" customWidth="1"/>
    <col min="6" max="6" width="11.54296875" style="2"/>
    <col min="7" max="7" width="8.6328125" style="2" customWidth="1"/>
    <col min="8" max="10" width="11.54296875" style="2"/>
  </cols>
  <sheetData>
    <row r="1" spans="2:7" ht="28.25" customHeight="1" x14ac:dyDescent="0.35">
      <c r="B1" s="195" t="s">
        <v>22</v>
      </c>
      <c r="C1" s="196"/>
      <c r="D1" s="196"/>
      <c r="E1" s="196"/>
      <c r="F1" s="196"/>
      <c r="G1" s="197"/>
    </row>
    <row r="2" spans="2:7" ht="25.25" customHeight="1" x14ac:dyDescent="0.35">
      <c r="B2" s="37" t="s">
        <v>23</v>
      </c>
      <c r="C2" s="37" t="s">
        <v>24</v>
      </c>
      <c r="D2" s="198" t="s">
        <v>25</v>
      </c>
      <c r="E2" s="198"/>
      <c r="F2" s="199" t="s">
        <v>26</v>
      </c>
      <c r="G2" s="199"/>
    </row>
    <row r="3" spans="2:7" ht="20" customHeight="1" x14ac:dyDescent="0.35">
      <c r="B3" s="38">
        <v>0</v>
      </c>
      <c r="C3" s="39" t="s">
        <v>27</v>
      </c>
      <c r="D3" s="38">
        <v>25</v>
      </c>
      <c r="E3" s="38"/>
      <c r="F3" s="38">
        <v>25</v>
      </c>
      <c r="G3" s="38"/>
    </row>
    <row r="4" spans="2:7" ht="20" customHeight="1" x14ac:dyDescent="0.35">
      <c r="B4" s="40">
        <v>8</v>
      </c>
      <c r="C4" s="41" t="s">
        <v>28</v>
      </c>
      <c r="D4" s="40">
        <v>36</v>
      </c>
      <c r="E4" s="40"/>
      <c r="F4" s="40">
        <v>28</v>
      </c>
      <c r="G4" s="40"/>
    </row>
    <row r="5" spans="2:7" ht="20" customHeight="1" x14ac:dyDescent="0.35">
      <c r="B5" s="42">
        <v>8</v>
      </c>
      <c r="C5" s="200" t="s">
        <v>29</v>
      </c>
      <c r="D5" s="201"/>
      <c r="E5" s="201"/>
      <c r="F5" s="201"/>
      <c r="G5" s="202"/>
    </row>
    <row r="6" spans="2:7" ht="20" customHeight="1" x14ac:dyDescent="0.35">
      <c r="B6" s="9">
        <v>15</v>
      </c>
      <c r="C6" s="43" t="s">
        <v>30</v>
      </c>
      <c r="D6" s="9">
        <v>2</v>
      </c>
      <c r="E6" s="9">
        <f>SUM(D3:D6)</f>
        <v>63</v>
      </c>
      <c r="F6" s="9">
        <v>0</v>
      </c>
      <c r="G6" s="9">
        <f>SUM(F3:F6)</f>
        <v>53</v>
      </c>
    </row>
    <row r="7" spans="2:7" ht="20" customHeight="1" x14ac:dyDescent="0.35">
      <c r="B7" s="40">
        <v>45</v>
      </c>
      <c r="C7" s="41" t="s">
        <v>31</v>
      </c>
      <c r="D7" s="40">
        <v>4</v>
      </c>
      <c r="E7" s="40"/>
      <c r="F7" s="40">
        <v>4</v>
      </c>
      <c r="G7" s="40"/>
    </row>
    <row r="8" spans="2:7" ht="20" customHeight="1" x14ac:dyDescent="0.35">
      <c r="B8" s="40">
        <v>65</v>
      </c>
      <c r="C8" s="41" t="s">
        <v>32</v>
      </c>
      <c r="D8" s="40">
        <v>13</v>
      </c>
      <c r="E8" s="40"/>
      <c r="F8" s="40">
        <v>23</v>
      </c>
      <c r="G8" s="40"/>
    </row>
    <row r="9" spans="2:7" ht="20" customHeight="1" x14ac:dyDescent="0.35">
      <c r="B9" s="40">
        <v>100</v>
      </c>
      <c r="C9" s="41" t="s">
        <v>33</v>
      </c>
      <c r="D9" s="40">
        <v>6</v>
      </c>
      <c r="E9" s="40"/>
      <c r="F9" s="40">
        <v>6</v>
      </c>
      <c r="G9" s="40"/>
    </row>
    <row r="10" spans="2:7" ht="20" customHeight="1" x14ac:dyDescent="0.35">
      <c r="B10" s="40">
        <v>120</v>
      </c>
      <c r="C10" s="41" t="s">
        <v>34</v>
      </c>
      <c r="D10" s="40">
        <v>2</v>
      </c>
      <c r="E10" s="40"/>
      <c r="F10" s="40">
        <v>2</v>
      </c>
      <c r="G10" s="40"/>
    </row>
    <row r="11" spans="2:7" ht="20" customHeight="1" x14ac:dyDescent="0.35">
      <c r="B11" s="44">
        <v>0</v>
      </c>
      <c r="C11" s="45" t="s">
        <v>35</v>
      </c>
      <c r="D11" s="44">
        <v>12</v>
      </c>
      <c r="E11" s="44">
        <f>SUM(D3:D11)</f>
        <v>100</v>
      </c>
      <c r="F11" s="44">
        <v>12</v>
      </c>
      <c r="G11" s="44">
        <f>SUM(F3:F11)</f>
        <v>100</v>
      </c>
    </row>
    <row r="12" spans="2:7" ht="4.25" customHeight="1" x14ac:dyDescent="0.35"/>
    <row r="13" spans="2:7" ht="20" customHeight="1" x14ac:dyDescent="0.35">
      <c r="B13" s="203" t="s">
        <v>36</v>
      </c>
      <c r="C13" s="204"/>
      <c r="D13" s="205" t="s">
        <v>37</v>
      </c>
      <c r="E13" s="206"/>
      <c r="F13" s="207" t="s">
        <v>38</v>
      </c>
      <c r="G13" s="208"/>
    </row>
    <row r="14" spans="2:7" ht="4.25" customHeight="1" x14ac:dyDescent="0.35"/>
    <row r="15" spans="2:7" ht="20" customHeight="1" x14ac:dyDescent="0.35">
      <c r="B15" s="46" t="s">
        <v>16</v>
      </c>
      <c r="C15" s="187" t="s">
        <v>39</v>
      </c>
      <c r="D15" s="187"/>
      <c r="E15" s="187"/>
      <c r="F15" s="187"/>
      <c r="G15" s="188"/>
    </row>
    <row r="16" spans="2:7" ht="20" customHeight="1" x14ac:dyDescent="0.35">
      <c r="B16" s="47"/>
      <c r="C16" s="189" t="s">
        <v>40</v>
      </c>
      <c r="D16" s="189"/>
      <c r="E16" s="189"/>
      <c r="F16" s="189"/>
      <c r="G16" s="190"/>
    </row>
    <row r="17" spans="2:7" ht="20" customHeight="1" x14ac:dyDescent="0.35">
      <c r="B17" s="47"/>
      <c r="C17" s="191" t="s">
        <v>41</v>
      </c>
      <c r="D17" s="191"/>
      <c r="E17" s="191"/>
      <c r="F17" s="191"/>
      <c r="G17" s="192"/>
    </row>
    <row r="18" spans="2:7" ht="20" customHeight="1" x14ac:dyDescent="0.35">
      <c r="B18" s="48"/>
      <c r="C18" s="193" t="s">
        <v>42</v>
      </c>
      <c r="D18" s="193"/>
      <c r="E18" s="193"/>
      <c r="F18" s="193"/>
      <c r="G18" s="194"/>
    </row>
    <row r="19" spans="2:7" ht="20" customHeight="1" x14ac:dyDescent="0.35"/>
  </sheetData>
  <mergeCells count="11">
    <mergeCell ref="C15:G15"/>
    <mergeCell ref="C16:G16"/>
    <mergeCell ref="C17:G17"/>
    <mergeCell ref="C18:G18"/>
    <mergeCell ref="B1:G1"/>
    <mergeCell ref="D2:E2"/>
    <mergeCell ref="F2:G2"/>
    <mergeCell ref="C5:G5"/>
    <mergeCell ref="B13:C13"/>
    <mergeCell ref="D13:E13"/>
    <mergeCell ref="F13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PVP</vt:lpstr>
      <vt:lpstr>Desde Noviembre 2018</vt:lpstr>
      <vt:lpstr>Financiero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Sandoval</dc:creator>
  <cp:lastModifiedBy>Carlos Sandoval</cp:lastModifiedBy>
  <cp:lastPrinted>2019-01-23T20:26:44Z</cp:lastPrinted>
  <dcterms:created xsi:type="dcterms:W3CDTF">2018-09-05T19:10:11Z</dcterms:created>
  <dcterms:modified xsi:type="dcterms:W3CDTF">2019-01-24T16:28:33Z</dcterms:modified>
</cp:coreProperties>
</file>